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aprilie red mai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<sst xmlns="http://schemas.openxmlformats.org/spreadsheetml/2006/main" count="79" uniqueCount="54">
  <si>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</si>
  <si>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</si>
  <si>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</si>
  <si>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</si>
  <si>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</si>
  <si>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</si>
  <si>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</si>
  <si>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</si>
  <si>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</si>
  <si>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</si>
  <si>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</si>
  <si>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</si>
  <si>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</si>
  <si>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</si>
  <si>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</si>
  <si>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</si>
  <si>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</si>
  <si>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</si>
  <si>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</si>
  <si>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</si>
  <si>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</si>
  <si>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</si>
  <si>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</si>
  <si>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</si>
  <si>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</si>
  <si>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</si>
  <si>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</si>
  <si>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</si>
  <si>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</si>
  <si>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</si>
  <si>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</si>
  <si>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</si>
  <si>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</si>
  <si>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</si>
  <si>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</si>
  <si>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</si>
  <si>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</si>
  <si>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</si>
  <si>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</si>
  <si>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</si>
  <si>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</si>
  <si>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</si>
  <si>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</si>
  <si>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</si>
  <si>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</si>
  <si>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Mai</t>
  </si>
  <si>
    <t>Trim II</t>
  </si>
  <si>
    <t xml:space="preserve">     Anexa 2</t>
  </si>
  <si>
    <t xml:space="preserve">         Anexa 2</t>
  </si>
  <si>
    <t>Diminuare luna aprilie 2020 redistribuire luna mai 2020</t>
  </si>
  <si>
    <t>Dim. Apr.</t>
  </si>
  <si>
    <t>Red. Mai</t>
  </si>
  <si>
    <t>Dim.Apr.</t>
  </si>
  <si>
    <t>Red.Mai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</si>
</sst>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90" fontId="0" fillId="34" borderId="10" xfId="0" applyNumberFormat="1" applyFont="1" applyFill="1" applyBorder="1" applyAlignment="1">
      <alignment/>
    </xf>
    <xf numFmtId="190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192" fontId="1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M1">
      <selection activeCell="P26" sqref="P26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33</v>
      </c>
      <c r="B2" s="1"/>
      <c r="C2" s="1"/>
      <c r="H2" s="1"/>
      <c r="I2" s="1"/>
      <c r="J2" s="1"/>
      <c r="K2" s="1"/>
      <c r="L2" s="1" t="s">
        <v>34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49</v>
      </c>
      <c r="B8" s="1"/>
      <c r="C8" s="1"/>
      <c r="D8" s="1"/>
      <c r="E8" s="3"/>
      <c r="F8" s="3"/>
      <c r="G8" s="3"/>
      <c r="H8" s="3"/>
      <c r="I8" s="3"/>
      <c r="J8" s="3"/>
      <c r="K8" s="5" t="s">
        <v>47</v>
      </c>
      <c r="L8" s="1" t="s">
        <v>49</v>
      </c>
      <c r="M8" s="1"/>
      <c r="N8" s="1"/>
      <c r="O8" s="1"/>
      <c r="P8" s="1"/>
      <c r="Q8" s="1"/>
      <c r="R8" s="5"/>
      <c r="S8" s="3"/>
      <c r="T8" s="5" t="s">
        <v>48</v>
      </c>
    </row>
    <row r="9" spans="1:20" ht="12.75">
      <c r="A9" s="2"/>
      <c r="B9" s="6" t="s">
        <v>36</v>
      </c>
      <c r="C9" s="6" t="s">
        <v>38</v>
      </c>
      <c r="D9" s="6" t="s">
        <v>39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25</v>
      </c>
      <c r="P9" s="6" t="s">
        <v>27</v>
      </c>
      <c r="Q9" s="6" t="s">
        <v>30</v>
      </c>
      <c r="R9" s="6" t="s">
        <v>16</v>
      </c>
      <c r="S9" s="4" t="s">
        <v>10</v>
      </c>
      <c r="T9" s="6" t="s">
        <v>40</v>
      </c>
    </row>
    <row r="10" spans="1:20" ht="12.75">
      <c r="A10" s="2"/>
      <c r="B10" s="6" t="s">
        <v>35</v>
      </c>
      <c r="C10" s="6" t="s">
        <v>37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26</v>
      </c>
      <c r="P10" s="6" t="s">
        <v>28</v>
      </c>
      <c r="Q10" s="6" t="s">
        <v>32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29</v>
      </c>
      <c r="Q11" s="6" t="s">
        <v>31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  <c r="R13" s="14" t="s">
        <v>14</v>
      </c>
      <c r="S13" s="14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15">
        <f>58042.56-4929.56</f>
        <v>53113</v>
      </c>
      <c r="N14" s="15">
        <f>10355.5-10.5</f>
        <v>10345</v>
      </c>
      <c r="O14" s="15">
        <f>12219.74-1015.24</f>
        <v>11204.5</v>
      </c>
      <c r="P14" s="15">
        <f>13370-20</f>
        <v>13350</v>
      </c>
      <c r="Q14" s="15">
        <f>60721-7225</f>
        <v>53496</v>
      </c>
      <c r="R14" s="15">
        <f>B14+C14+D14+E14+F14+G14+H14+I14+J14+K14+M14+N14+O14+P14+Q14</f>
        <v>371301.5</v>
      </c>
      <c r="S14" s="15">
        <f>3672-1074</f>
        <v>2598</v>
      </c>
      <c r="T14" s="15">
        <f>R14+S14</f>
        <v>373899.5</v>
      </c>
      <c r="U14" s="12"/>
    </row>
    <row r="15" spans="1:21" ht="12.75">
      <c r="A15" s="9" t="s">
        <v>41</v>
      </c>
      <c r="B15" s="8">
        <f>46082.7+14.86-27.56</f>
        <v>46070</v>
      </c>
      <c r="C15" s="8">
        <f>12390.76+29.44-20.2</f>
        <v>12400</v>
      </c>
      <c r="D15" s="8">
        <f>14365.3+27.2-2</f>
        <v>14390.5</v>
      </c>
      <c r="E15" s="8">
        <f>9165.46+261.64-20.6</f>
        <v>9406.499999999998</v>
      </c>
      <c r="F15" s="8">
        <f>12681.04+22.62-85.66</f>
        <v>12618.000000000002</v>
      </c>
      <c r="G15" s="8">
        <f>21944.2+10.18-18.38</f>
        <v>21936</v>
      </c>
      <c r="H15" s="8">
        <f>9307.34+33.28-10.62</f>
        <v>9330</v>
      </c>
      <c r="I15" s="8">
        <f>60901.26+7395.52-22.78</f>
        <v>68274</v>
      </c>
      <c r="J15" s="8">
        <f>20545.76+27.02-16.78</f>
        <v>20556</v>
      </c>
      <c r="K15" s="8">
        <f>32298.48+4.44-16.92</f>
        <v>32286</v>
      </c>
      <c r="L15" s="9" t="s">
        <v>41</v>
      </c>
      <c r="M15" s="15">
        <f>57271.4+4929.56-9.46</f>
        <v>62191.5</v>
      </c>
      <c r="N15" s="15">
        <f>10215.92+10.5-6.42</f>
        <v>10220</v>
      </c>
      <c r="O15" s="15">
        <f>12054.86+1015.24-1846.1</f>
        <v>11224</v>
      </c>
      <c r="P15" s="15">
        <f>13189.84+20-5.84</f>
        <v>13204</v>
      </c>
      <c r="Q15" s="15">
        <f>59913.68+7225-13.68</f>
        <v>67125</v>
      </c>
      <c r="R15" s="15">
        <f>B15+C15+D15+E15+F15+G15+H15+I15+J15+K15+M15+N15+O15+P15+Q15</f>
        <v>411231.5</v>
      </c>
      <c r="S15" s="15">
        <f>3672+1074-1536</f>
        <v>3210</v>
      </c>
      <c r="T15" s="15">
        <f>R15+S15</f>
        <v>414441.5</v>
      </c>
      <c r="U15" s="12"/>
    </row>
    <row r="16" spans="1:21" ht="12.75">
      <c r="A16" s="9" t="s">
        <v>42</v>
      </c>
      <c r="B16" s="8">
        <f>44910.18+27.56-13313.74</f>
        <v>31624</v>
      </c>
      <c r="C16" s="8">
        <f>12335.2+20.2-25.4</f>
        <v>12330.000000000002</v>
      </c>
      <c r="D16" s="8">
        <f>14293.68+2-387.18</f>
        <v>13908.5</v>
      </c>
      <c r="E16" s="8">
        <f>9106.34+20.6-354.94</f>
        <v>8772</v>
      </c>
      <c r="F16" s="8">
        <f>13919.6+85.66-1183.26</f>
        <v>12822</v>
      </c>
      <c r="G16" s="8">
        <f>21825.68+18.38-334.06</f>
        <v>21510</v>
      </c>
      <c r="H16" s="8">
        <f>9239.68+10.62-25.3</f>
        <v>9225.000000000002</v>
      </c>
      <c r="I16" s="8">
        <f>60661.12+22.78-31533.9</f>
        <v>29150</v>
      </c>
      <c r="J16" s="8">
        <f>20444.32+16.78-1507.1</f>
        <v>18954</v>
      </c>
      <c r="K16" s="8">
        <f>32638.14+16.92-3.06</f>
        <v>32651.999999999996</v>
      </c>
      <c r="L16" s="9" t="s">
        <v>42</v>
      </c>
      <c r="M16" s="15">
        <f>57243.96+9.46-317.92</f>
        <v>56935.5</v>
      </c>
      <c r="N16" s="15">
        <f>10156.48+6.42-12.9</f>
        <v>10150</v>
      </c>
      <c r="O16" s="15">
        <f>12757.62+1846.1-3443.22</f>
        <v>11160.500000000002</v>
      </c>
      <c r="P16" s="15">
        <f>13118.32+5.84-26.16</f>
        <v>13098</v>
      </c>
      <c r="Q16" s="15">
        <f>59677.68+13.68-1360.86</f>
        <v>58330.5</v>
      </c>
      <c r="R16" s="15">
        <f>Q16+P16+O16+N16+M16+K16+J16+I16+H16+G16+F16+E16+D16+C16+B16</f>
        <v>340622</v>
      </c>
      <c r="S16" s="15">
        <f>3672+1536-4150</f>
        <v>1058</v>
      </c>
      <c r="T16" s="15">
        <f>R16+S16</f>
        <v>341680</v>
      </c>
      <c r="U16" s="12"/>
    </row>
    <row r="17" spans="1:21" ht="12.75">
      <c r="A17" s="23" t="s">
        <v>2</v>
      </c>
      <c r="B17" s="27">
        <f aca="true" t="shared" si="0" ref="B17:K17">B14+B15+B16</f>
        <v>122977.5</v>
      </c>
      <c r="C17" s="27">
        <f t="shared" si="0"/>
        <v>34705</v>
      </c>
      <c r="D17" s="27">
        <f t="shared" si="0"/>
        <v>42832.5</v>
      </c>
      <c r="E17" s="27">
        <f t="shared" si="0"/>
        <v>27208.5</v>
      </c>
      <c r="F17" s="27">
        <f t="shared" si="0"/>
        <v>36912</v>
      </c>
      <c r="G17" s="27">
        <f t="shared" si="0"/>
        <v>65679</v>
      </c>
      <c r="H17" s="27">
        <f t="shared" si="0"/>
        <v>27958</v>
      </c>
      <c r="I17" s="27">
        <f t="shared" si="0"/>
        <v>151750</v>
      </c>
      <c r="J17" s="27">
        <f t="shared" si="0"/>
        <v>60308</v>
      </c>
      <c r="K17" s="27">
        <f t="shared" si="0"/>
        <v>97677</v>
      </c>
      <c r="L17" s="27" t="s">
        <v>2</v>
      </c>
      <c r="M17" s="28">
        <f aca="true" t="shared" si="1" ref="M17:T17">M14+M15+M16</f>
        <v>172240</v>
      </c>
      <c r="N17" s="28">
        <f t="shared" si="1"/>
        <v>30715</v>
      </c>
      <c r="O17" s="28">
        <f t="shared" si="1"/>
        <v>33589</v>
      </c>
      <c r="P17" s="28">
        <f t="shared" si="1"/>
        <v>39652</v>
      </c>
      <c r="Q17" s="28">
        <f t="shared" si="1"/>
        <v>178951.5</v>
      </c>
      <c r="R17" s="28">
        <f t="shared" si="1"/>
        <v>1123155</v>
      </c>
      <c r="S17" s="28">
        <f t="shared" si="1"/>
        <v>6866</v>
      </c>
      <c r="T17" s="28">
        <f t="shared" si="1"/>
        <v>1130021</v>
      </c>
      <c r="U17" s="12"/>
    </row>
    <row r="18" spans="1:21" s="19" customFormat="1" ht="12.75">
      <c r="A18" s="9" t="s">
        <v>43</v>
      </c>
      <c r="B18" s="22">
        <f>46592.56+13313.74-59906.3</f>
        <v>0</v>
      </c>
      <c r="C18" s="22">
        <f>12738.36+25.4-12763.76</f>
        <v>0</v>
      </c>
      <c r="D18" s="22"/>
      <c r="E18" s="22">
        <f>4889.77-4889.77</f>
        <v>0</v>
      </c>
      <c r="F18" s="22">
        <f>14421.86+1183.26-1175.12</f>
        <v>14430</v>
      </c>
      <c r="G18" s="22">
        <f>22562.02+334.06-22116.08</f>
        <v>780</v>
      </c>
      <c r="H18" s="22">
        <f>9571.6+25.3-8732.9</f>
        <v>864</v>
      </c>
      <c r="I18" s="22">
        <f>62605.56+31533.9-85371.46</f>
        <v>8767.999999999985</v>
      </c>
      <c r="J18" s="22">
        <f>21123.3+1507.1-5164.4</f>
        <v>17466</v>
      </c>
      <c r="K18" s="22">
        <f>33787.98+3.06-23.04</f>
        <v>33768</v>
      </c>
      <c r="L18" s="9" t="s">
        <v>43</v>
      </c>
      <c r="M18" s="20">
        <f>59075.28+317.92-29.2</f>
        <v>59364</v>
      </c>
      <c r="N18" s="20">
        <f>10503.7+12.9-9526.6</f>
        <v>990</v>
      </c>
      <c r="O18" s="20">
        <v>0</v>
      </c>
      <c r="P18" s="20">
        <f>13561.46+26.16-0.62</f>
        <v>13586.999999999998</v>
      </c>
      <c r="Q18" s="20">
        <f>61590.42+1360.86-69.78</f>
        <v>62881.5</v>
      </c>
      <c r="R18" s="21">
        <f>Q18+P18+N18+M18+K18+J18+I18+H18+G18+F18+E18+D18+C18+B18</f>
        <v>212898.5</v>
      </c>
      <c r="S18" s="20">
        <f>3672+4150-3672-4150</f>
        <v>0</v>
      </c>
      <c r="T18" s="21">
        <f>R18+S18</f>
        <v>212898.5</v>
      </c>
      <c r="U18" s="18"/>
    </row>
    <row r="19" spans="1:21" s="19" customFormat="1" ht="12.75">
      <c r="A19" s="9" t="s">
        <v>45</v>
      </c>
      <c r="B19" s="22">
        <f>48391.91+1297.35+59906.3</f>
        <v>109595.56</v>
      </c>
      <c r="C19" s="22">
        <f>13011.53+347.1+0.06+12763.76</f>
        <v>26122.45</v>
      </c>
      <c r="D19" s="22">
        <f>15085.38+402.74+387.18</f>
        <v>15875.3</v>
      </c>
      <c r="E19" s="22">
        <f>4967.72-1353.54+4889.77</f>
        <v>8503.95</v>
      </c>
      <c r="F19" s="22">
        <f>13316.47+356.33+1175.12</f>
        <v>14847.919999999998</v>
      </c>
      <c r="G19" s="22">
        <f>23043.8+615.2+22116.08</f>
        <v>45775.08</v>
      </c>
      <c r="H19" s="22">
        <f>9773.73+261.49+8732.9</f>
        <v>18768.12</v>
      </c>
      <c r="I19" s="22">
        <f>63952.94+1704.92+85371.46</f>
        <v>151029.32</v>
      </c>
      <c r="J19" s="22">
        <f>22151.58+5164.4</f>
        <v>27315.980000000003</v>
      </c>
      <c r="K19" s="22">
        <f>33916.52+907+23.04</f>
        <v>34846.56</v>
      </c>
      <c r="L19" s="9" t="s">
        <v>45</v>
      </c>
      <c r="M19" s="20">
        <f>60141.43+1603.41+29.2</f>
        <v>61774.04</v>
      </c>
      <c r="N19" s="20">
        <f>10727.69+286.43+9526.6</f>
        <v>20540.72</v>
      </c>
      <c r="O19" s="20">
        <f>6942.1-2294.98+3443.22</f>
        <v>8090.34</v>
      </c>
      <c r="P19" s="20">
        <f>13850.77+338.23+0.62</f>
        <v>14189.62</v>
      </c>
      <c r="Q19" s="20">
        <f>62915.98+1677.26+69.78</f>
        <v>64663.020000000004</v>
      </c>
      <c r="R19" s="21">
        <f>B19+C19+D19+E19+F19+G19+H19+I19+J19+K19+M19+N19+O19+P19+Q19</f>
        <v>621937.98</v>
      </c>
      <c r="S19" s="20">
        <f>3672+7822</f>
        <v>11494</v>
      </c>
      <c r="T19" s="21">
        <f>R19+S19</f>
        <v>633431.98</v>
      </c>
      <c r="U19" s="18"/>
    </row>
    <row r="20" spans="1:21" s="19" customFormat="1" ht="12.75">
      <c r="A20" s="23" t="s">
        <v>46</v>
      </c>
      <c r="B20" s="24">
        <f>SUM(B18:B19)</f>
        <v>109595.56</v>
      </c>
      <c r="C20" s="24">
        <f>SUM(C18:C19)</f>
        <v>26122.45</v>
      </c>
      <c r="D20" s="24">
        <f>SUM(D18:D19)</f>
        <v>15875.3</v>
      </c>
      <c r="E20" s="24">
        <f>SUM(E18:E19)</f>
        <v>8503.95</v>
      </c>
      <c r="F20" s="24">
        <f aca="true" t="shared" si="2" ref="F20:K20">SUM(F18:F19)</f>
        <v>29277.92</v>
      </c>
      <c r="G20" s="24">
        <f t="shared" si="2"/>
        <v>46555.08</v>
      </c>
      <c r="H20" s="24">
        <f t="shared" si="2"/>
        <v>19632.12</v>
      </c>
      <c r="I20" s="24">
        <f t="shared" si="2"/>
        <v>159797.32</v>
      </c>
      <c r="J20" s="24">
        <f t="shared" si="2"/>
        <v>44781.98</v>
      </c>
      <c r="K20" s="24">
        <f t="shared" si="2"/>
        <v>68614.56</v>
      </c>
      <c r="L20" s="23" t="s">
        <v>46</v>
      </c>
      <c r="M20" s="25">
        <f aca="true" t="shared" si="3" ref="M20:S20">SUM(M18:M19)</f>
        <v>121138.04000000001</v>
      </c>
      <c r="N20" s="25">
        <f t="shared" si="3"/>
        <v>21530.72</v>
      </c>
      <c r="O20" s="25">
        <f t="shared" si="3"/>
        <v>8090.34</v>
      </c>
      <c r="P20" s="25">
        <f t="shared" si="3"/>
        <v>27776.62</v>
      </c>
      <c r="Q20" s="25">
        <f t="shared" si="3"/>
        <v>127544.52</v>
      </c>
      <c r="R20" s="25">
        <f t="shared" si="3"/>
        <v>834836.48</v>
      </c>
      <c r="S20" s="25">
        <f t="shared" si="3"/>
        <v>11494</v>
      </c>
      <c r="T20" s="26">
        <f>T18+T19</f>
        <v>846330.48</v>
      </c>
      <c r="U20" s="18"/>
    </row>
    <row r="21" spans="1:21" ht="12.75">
      <c r="A21" s="17" t="s">
        <v>44</v>
      </c>
      <c r="B21" s="11">
        <f>B17+B20</f>
        <v>232573.06</v>
      </c>
      <c r="C21" s="11">
        <f>C17+C20</f>
        <v>60827.45</v>
      </c>
      <c r="D21" s="11">
        <f aca="true" t="shared" si="4" ref="D21:J21">D17+D20</f>
        <v>58707.8</v>
      </c>
      <c r="E21" s="11">
        <f t="shared" si="4"/>
        <v>35712.45</v>
      </c>
      <c r="F21" s="11">
        <f t="shared" si="4"/>
        <v>66189.92</v>
      </c>
      <c r="G21" s="11">
        <f t="shared" si="4"/>
        <v>112234.08</v>
      </c>
      <c r="H21" s="11">
        <f t="shared" si="4"/>
        <v>47590.119999999995</v>
      </c>
      <c r="I21" s="11">
        <f t="shared" si="4"/>
        <v>311547.32</v>
      </c>
      <c r="J21" s="11">
        <f t="shared" si="4"/>
        <v>105089.98000000001</v>
      </c>
      <c r="K21" s="11">
        <f>K17+K20</f>
        <v>166291.56</v>
      </c>
      <c r="L21" s="11" t="s">
        <v>44</v>
      </c>
      <c r="M21" s="11">
        <f aca="true" t="shared" si="5" ref="M21:T21">M17+M20</f>
        <v>293378.04000000004</v>
      </c>
      <c r="N21" s="11">
        <f t="shared" si="5"/>
        <v>52245.72</v>
      </c>
      <c r="O21" s="11">
        <f t="shared" si="5"/>
        <v>41679.34</v>
      </c>
      <c r="P21" s="11">
        <f t="shared" si="5"/>
        <v>67428.62</v>
      </c>
      <c r="Q21" s="11">
        <f t="shared" si="5"/>
        <v>306496.02</v>
      </c>
      <c r="R21" s="11">
        <f t="shared" si="5"/>
        <v>1957991.48</v>
      </c>
      <c r="S21" s="16">
        <f t="shared" si="5"/>
        <v>18360</v>
      </c>
      <c r="T21" s="16">
        <f t="shared" si="5"/>
        <v>1976351.48</v>
      </c>
      <c r="U21" s="12"/>
    </row>
    <row r="22" spans="1:21" ht="12.75">
      <c r="A22" s="9" t="s">
        <v>50</v>
      </c>
      <c r="B22" s="31">
        <v>-59906.3</v>
      </c>
      <c r="C22" s="31">
        <v>-12763.76</v>
      </c>
      <c r="D22" s="31">
        <v>0</v>
      </c>
      <c r="E22" s="31">
        <v>-4889.77</v>
      </c>
      <c r="F22" s="31">
        <v>-1175.12</v>
      </c>
      <c r="G22" s="31">
        <v>-22116.08</v>
      </c>
      <c r="H22" s="31">
        <v>-8732.9</v>
      </c>
      <c r="I22" s="31">
        <v>-85371.46</v>
      </c>
      <c r="J22" s="31">
        <v>-5164.4</v>
      </c>
      <c r="K22" s="31">
        <v>-23.04</v>
      </c>
      <c r="L22" s="29" t="s">
        <v>52</v>
      </c>
      <c r="M22" s="31">
        <v>-29.2</v>
      </c>
      <c r="N22" s="31">
        <v>-9526.6</v>
      </c>
      <c r="O22" s="31">
        <v>0</v>
      </c>
      <c r="P22" s="31">
        <v>-0.62</v>
      </c>
      <c r="Q22" s="31">
        <v>-69.78</v>
      </c>
      <c r="R22" s="31">
        <f>B22+C22+E22+F22+G22+H22+I22+J22+K22+M22+N22+P22+Q22</f>
        <v>-209769.03000000003</v>
      </c>
      <c r="S22" s="32">
        <v>-7822</v>
      </c>
      <c r="T22" s="32">
        <f>R22+S22</f>
        <v>-217591.03000000003</v>
      </c>
      <c r="U22" s="12"/>
    </row>
    <row r="23" spans="1:21" ht="12.75">
      <c r="A23" s="9" t="s">
        <v>51</v>
      </c>
      <c r="B23" s="29">
        <v>59906.3</v>
      </c>
      <c r="C23" s="29">
        <v>12763.76</v>
      </c>
      <c r="D23" s="29">
        <v>0</v>
      </c>
      <c r="E23" s="29">
        <v>4889.77</v>
      </c>
      <c r="F23" s="29">
        <v>1175.12</v>
      </c>
      <c r="G23" s="29">
        <v>22116.08</v>
      </c>
      <c r="H23" s="29">
        <v>8732.9</v>
      </c>
      <c r="I23" s="29">
        <v>85371.46</v>
      </c>
      <c r="J23" s="29">
        <v>5164.4</v>
      </c>
      <c r="K23" s="29">
        <v>23.04</v>
      </c>
      <c r="L23" s="29" t="s">
        <v>53</v>
      </c>
      <c r="M23" s="29">
        <v>29.2</v>
      </c>
      <c r="N23" s="29">
        <v>9526.6</v>
      </c>
      <c r="O23" s="29">
        <v>0</v>
      </c>
      <c r="P23" s="29">
        <v>0.62</v>
      </c>
      <c r="Q23" s="29">
        <v>69.78</v>
      </c>
      <c r="R23" s="29">
        <f>B23+C23+D23+E23+H23+I23+J23+K23+M23+N23+O23+P23+Q23+F23+G23</f>
        <v>209769.03000000003</v>
      </c>
      <c r="S23" s="30">
        <v>7822</v>
      </c>
      <c r="T23" s="30">
        <f>R23+S23</f>
        <v>217591.03000000003</v>
      </c>
      <c r="U23" s="12"/>
    </row>
    <row r="24" spans="1:14" ht="12.75">
      <c r="A24" s="10"/>
      <c r="N24" t="s">
        <v>24</v>
      </c>
    </row>
    <row r="28" spans="18:19" ht="12.75">
      <c r="R28" s="13"/>
      <c r="S28" s="13"/>
    </row>
  </sheetData>
  <sheetProtection/>
  <printOptions/>
  <pageMargins left="0.37" right="0.2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2020-05-26T07:20:30Z</cp:lastPrinted>
  <dcterms:created xsi:type="dcterms:W3CDTF">1996-10-14T23:33:28Z</dcterms:created>
  <dcterms:modified xsi:type="dcterms:W3CDTF">2020-07-21T07:05:24Z</dcterms:modified>
  <cp:category/>
  <cp:version/>
  <cp:contentType/>
  <cp:contentStatus/>
</cp:coreProperties>
</file>